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Arkusz analizy" sheetId="1" r:id="rId1"/>
  </sheets>
  <definedNames/>
  <calcPr fullCalcOnLoad="1"/>
</workbook>
</file>

<file path=xl/sharedStrings.xml><?xml version="1.0" encoding="utf-8"?>
<sst xmlns="http://schemas.openxmlformats.org/spreadsheetml/2006/main" count="64" uniqueCount="61">
  <si>
    <t>Nazwa województwa</t>
  </si>
  <si>
    <t>mazowieckie</t>
  </si>
  <si>
    <t>Nazwa powiatu</t>
  </si>
  <si>
    <t>pułtuski</t>
  </si>
  <si>
    <t>Nazwa gminy</t>
  </si>
  <si>
    <t>Pułtusk</t>
  </si>
  <si>
    <t xml:space="preserve">   </t>
  </si>
  <si>
    <t>kod TERYT</t>
  </si>
  <si>
    <t>WK</t>
  </si>
  <si>
    <t>PK</t>
  </si>
  <si>
    <t>GK</t>
  </si>
  <si>
    <t>GT</t>
  </si>
  <si>
    <t>00</t>
  </si>
  <si>
    <t>Rok podlegający analizie</t>
  </si>
  <si>
    <t>Stopnie awansu zawodowego</t>
  </si>
  <si>
    <t>Wskaźniki określone w art.30 ust.3 KN</t>
  </si>
  <si>
    <t>Średnie wynagrodzenie</t>
  </si>
  <si>
    <t>Średnioroczna liczba etatów ustalana dla okresów obowiązywania poszczególnych kwot bazowych</t>
  </si>
  <si>
    <t>Średnioroczna liczba etatów</t>
  </si>
  <si>
    <t>Średnie wynagrodzenie – wydatki poniesione</t>
  </si>
  <si>
    <t xml:space="preserve">Kwota różnicy </t>
  </si>
  <si>
    <t>n-l stażysta</t>
  </si>
  <si>
    <t>LO</t>
  </si>
  <si>
    <t>ZSZ</t>
  </si>
  <si>
    <t>ZS</t>
  </si>
  <si>
    <t>PP-P</t>
  </si>
  <si>
    <t>n-l kontraktowy</t>
  </si>
  <si>
    <t>LO</t>
  </si>
  <si>
    <t>ZSZ</t>
  </si>
  <si>
    <t>ZS</t>
  </si>
  <si>
    <t>PP-P</t>
  </si>
  <si>
    <t>n-l mianowany</t>
  </si>
  <si>
    <t>LO</t>
  </si>
  <si>
    <t>ZSZ</t>
  </si>
  <si>
    <t>ZS</t>
  </si>
  <si>
    <t>PP-P</t>
  </si>
  <si>
    <t>n-l dyplomowany</t>
  </si>
  <si>
    <t>LO</t>
  </si>
  <si>
    <t>ZSZ</t>
  </si>
  <si>
    <t>ZS</t>
  </si>
  <si>
    <t>PP-P</t>
  </si>
  <si>
    <t>Ogółem:</t>
  </si>
  <si>
    <t>SOSW</t>
  </si>
  <si>
    <t>Lp.</t>
  </si>
  <si>
    <t>Wydatki poniesione w roku na wynagrodzenia
w składnikach wskazanych
w art. 30 ust.1 KN</t>
  </si>
  <si>
    <t>Średnia roczna wynagrodzenia
(art. 30 ust. 3 KN)</t>
  </si>
  <si>
    <t xml:space="preserve">Od 1 stycznia do
 31 grudnia </t>
  </si>
  <si>
    <t>Sporządziła:</t>
  </si>
  <si>
    <t>D.Lisiecka</t>
  </si>
  <si>
    <t>od 1 stycznia do 30 kwietnia(B1) (kol.3xB1)</t>
  </si>
  <si>
    <t>od 1 maja do 31 sierpnia(B2) (kol. 3 x B2)</t>
  </si>
  <si>
    <t>Kwota bazowa (zgodnie z ustawą budżetową na rok 2022)</t>
  </si>
  <si>
    <t>od 1 stycznia do 30 kwietnia</t>
  </si>
  <si>
    <t>od 1 wrzesnia do 31 grudnioa(B3) (kol.3xB3)</t>
  </si>
  <si>
    <t>od 1 maja do 31 sierpnia</t>
  </si>
  <si>
    <t>Kwota różnicy 
( kol.11 – kol.10 )</t>
  </si>
  <si>
    <t>od 1 wrzesnia do 31 grudnia N-l początkujący</t>
  </si>
  <si>
    <t>Analiza poniesionych wydatków na wynagrodzenia nauczycieli w odniesieniu do wysokości średnich wynagrodzeń, o których mowa w art. 30 ust. 3 KN
oraz średniorocznej struktury zatrudnienia nauczycieli na poszczególnych stopniach awansu zawodowego w 2022r.
w szkołach i placówkach oświatowych prowadzonych przez Powiat Pułtuski</t>
  </si>
  <si>
    <t>Suma iloczynów średniorocznej liczby etatów i średnich wynagrodzeń, o których mowa w art.30 ust. 3 KN, ustalonych dla okresów obowiązywania poszczególnych kwot bazowych 4x(kol.4xkol.7)+4x(kol.5xkol.5xkol.8)+4x(kol.6xkol.9+kol.5 rub. 2x4+kol.6 rub. 2x4)</t>
  </si>
  <si>
    <t>EZK.4323.46.2022</t>
  </si>
  <si>
    <t>Załącznik Nr 1 do Uchwały Nr 775/2023  Zarządu Powiatu     w Pułtusku z dnia 18 stycznia 2023r.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</si>
</sst>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;[Red]\-0"/>
    <numFmt numFmtId="167" formatCode="#,##0.00_ ;[Red]\-#,##0.00\ "/>
  </numFmts>
  <fonts count="48">
    <font>
      <sz val="10"/>
      <name val="Arial"/>
      <family val="2"/>
    </font>
    <font>
      <sz val="15"/>
      <name val="Times New Roman"/>
      <family val="1"/>
    </font>
    <font>
      <i/>
      <sz val="13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b/>
      <sz val="15"/>
      <name val="Times New Roman"/>
      <family val="1"/>
    </font>
    <font>
      <sz val="18"/>
      <name val="Times New Roman"/>
      <family val="1"/>
    </font>
    <font>
      <b/>
      <sz val="22"/>
      <name val="Times New Roman"/>
      <family val="1"/>
    </font>
    <font>
      <sz val="17"/>
      <name val="Times New Roman"/>
      <family val="1"/>
    </font>
    <font>
      <b/>
      <sz val="17"/>
      <name val="Times New Roman"/>
      <family val="1"/>
    </font>
    <font>
      <b/>
      <sz val="17"/>
      <color indexed="8"/>
      <name val="Times New Roman"/>
      <family val="1"/>
    </font>
    <font>
      <i/>
      <sz val="17"/>
      <name val="Times New Roman"/>
      <family val="1"/>
    </font>
    <font>
      <i/>
      <sz val="11"/>
      <name val="Times New Roman"/>
      <family val="1"/>
    </font>
    <font>
      <i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/>
    </xf>
    <xf numFmtId="40" fontId="1" fillId="0" borderId="0" xfId="0" applyNumberFormat="1" applyFont="1" applyBorder="1" applyAlignment="1">
      <alignment wrapText="1"/>
    </xf>
    <xf numFmtId="40" fontId="1" fillId="0" borderId="10" xfId="0" applyNumberFormat="1" applyFont="1" applyBorder="1" applyAlignment="1">
      <alignment wrapText="1"/>
    </xf>
    <xf numFmtId="40" fontId="1" fillId="0" borderId="0" xfId="0" applyNumberFormat="1" applyFont="1" applyBorder="1" applyAlignment="1">
      <alignment/>
    </xf>
    <xf numFmtId="40" fontId="1" fillId="0" borderId="0" xfId="0" applyNumberFormat="1" applyFont="1" applyBorder="1" applyAlignment="1">
      <alignment horizontal="right" wrapText="1"/>
    </xf>
    <xf numFmtId="0" fontId="6" fillId="0" borderId="0" xfId="0" applyFont="1" applyBorder="1" applyAlignment="1">
      <alignment horizontal="left" wrapText="1"/>
    </xf>
    <xf numFmtId="0" fontId="8" fillId="0" borderId="0" xfId="0" applyFont="1" applyBorder="1" applyAlignment="1">
      <alignment wrapText="1"/>
    </xf>
    <xf numFmtId="0" fontId="8" fillId="0" borderId="11" xfId="0" applyFont="1" applyBorder="1" applyAlignment="1">
      <alignment wrapText="1"/>
    </xf>
    <xf numFmtId="0" fontId="8" fillId="0" borderId="0" xfId="0" applyFont="1" applyBorder="1" applyAlignment="1">
      <alignment horizontal="right" wrapText="1"/>
    </xf>
    <xf numFmtId="0" fontId="8" fillId="0" borderId="12" xfId="0" applyFont="1" applyBorder="1" applyAlignment="1">
      <alignment wrapText="1"/>
    </xf>
    <xf numFmtId="0" fontId="8" fillId="0" borderId="13" xfId="0" applyFont="1" applyBorder="1" applyAlignment="1">
      <alignment wrapText="1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49" fontId="8" fillId="0" borderId="14" xfId="0" applyNumberFormat="1" applyFont="1" applyBorder="1" applyAlignment="1">
      <alignment horizontal="center" wrapText="1"/>
    </xf>
    <xf numFmtId="40" fontId="9" fillId="0" borderId="14" xfId="0" applyNumberFormat="1" applyFont="1" applyBorder="1" applyAlignment="1">
      <alignment horizontal="center"/>
    </xf>
    <xf numFmtId="40" fontId="9" fillId="0" borderId="14" xfId="0" applyNumberFormat="1" applyFont="1" applyBorder="1" applyAlignment="1">
      <alignment horizontal="center" wrapText="1"/>
    </xf>
    <xf numFmtId="0" fontId="9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/>
    </xf>
    <xf numFmtId="0" fontId="9" fillId="0" borderId="11" xfId="0" applyFont="1" applyBorder="1" applyAlignment="1">
      <alignment horizontal="center" wrapText="1"/>
    </xf>
    <xf numFmtId="0" fontId="9" fillId="0" borderId="14" xfId="0" applyFont="1" applyBorder="1" applyAlignment="1">
      <alignment horizontal="left" wrapText="1"/>
    </xf>
    <xf numFmtId="9" fontId="9" fillId="0" borderId="14" xfId="0" applyNumberFormat="1" applyFont="1" applyBorder="1" applyAlignment="1">
      <alignment horizontal="center" wrapText="1"/>
    </xf>
    <xf numFmtId="40" fontId="9" fillId="0" borderId="14" xfId="0" applyNumberFormat="1" applyFont="1" applyBorder="1" applyAlignment="1">
      <alignment horizontal="right" wrapText="1"/>
    </xf>
    <xf numFmtId="40" fontId="10" fillId="0" borderId="14" xfId="0" applyNumberFormat="1" applyFont="1" applyBorder="1" applyAlignment="1">
      <alignment horizontal="center" wrapText="1"/>
    </xf>
    <xf numFmtId="40" fontId="9" fillId="0" borderId="14" xfId="0" applyNumberFormat="1" applyFont="1" applyBorder="1" applyAlignment="1">
      <alignment horizontal="right"/>
    </xf>
    <xf numFmtId="0" fontId="8" fillId="0" borderId="12" xfId="0" applyFont="1" applyBorder="1" applyAlignment="1">
      <alignment horizontal="center" wrapText="1"/>
    </xf>
    <xf numFmtId="0" fontId="11" fillId="0" borderId="14" xfId="0" applyFont="1" applyBorder="1" applyAlignment="1">
      <alignment horizontal="left" wrapText="1" indent="1"/>
    </xf>
    <xf numFmtId="9" fontId="8" fillId="0" borderId="14" xfId="0" applyNumberFormat="1" applyFont="1" applyBorder="1" applyAlignment="1">
      <alignment horizontal="center" wrapText="1"/>
    </xf>
    <xf numFmtId="40" fontId="8" fillId="0" borderId="14" xfId="0" applyNumberFormat="1" applyFont="1" applyBorder="1" applyAlignment="1">
      <alignment horizontal="center" wrapText="1"/>
    </xf>
    <xf numFmtId="40" fontId="8" fillId="0" borderId="14" xfId="0" applyNumberFormat="1" applyFont="1" applyBorder="1" applyAlignment="1">
      <alignment horizontal="right"/>
    </xf>
    <xf numFmtId="0" fontId="8" fillId="0" borderId="13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40" fontId="8" fillId="0" borderId="16" xfId="0" applyNumberFormat="1" applyFont="1" applyBorder="1" applyAlignment="1">
      <alignment horizontal="right" wrapText="1"/>
    </xf>
    <xf numFmtId="40" fontId="8" fillId="0" borderId="17" xfId="0" applyNumberFormat="1" applyFont="1" applyBorder="1" applyAlignment="1">
      <alignment horizontal="right" wrapText="1"/>
    </xf>
    <xf numFmtId="40" fontId="8" fillId="0" borderId="14" xfId="0" applyNumberFormat="1" applyFont="1" applyBorder="1" applyAlignment="1">
      <alignment horizontal="right" wrapText="1"/>
    </xf>
    <xf numFmtId="40" fontId="1" fillId="0" borderId="0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 horizontal="right" wrapText="1"/>
    </xf>
    <xf numFmtId="40" fontId="8" fillId="0" borderId="14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8" fillId="0" borderId="14" xfId="0" applyFont="1" applyBorder="1" applyAlignment="1">
      <alignment vertical="center" wrapText="1"/>
    </xf>
    <xf numFmtId="0" fontId="8" fillId="0" borderId="14" xfId="0" applyFont="1" applyBorder="1" applyAlignment="1">
      <alignment wrapText="1"/>
    </xf>
    <xf numFmtId="0" fontId="12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40" fontId="9" fillId="0" borderId="16" xfId="0" applyNumberFormat="1" applyFont="1" applyBorder="1" applyAlignment="1">
      <alignment horizontal="center"/>
    </xf>
    <xf numFmtId="40" fontId="9" fillId="0" borderId="17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166" fontId="8" fillId="0" borderId="18" xfId="0" applyNumberFormat="1" applyFont="1" applyBorder="1" applyAlignment="1">
      <alignment horizontal="center" vertical="center" wrapText="1"/>
    </xf>
    <xf numFmtId="166" fontId="8" fillId="0" borderId="19" xfId="0" applyNumberFormat="1" applyFont="1" applyBorder="1" applyAlignment="1">
      <alignment horizontal="center" vertical="center" wrapText="1"/>
    </xf>
    <xf numFmtId="166" fontId="8" fillId="0" borderId="20" xfId="0" applyNumberFormat="1" applyFont="1" applyBorder="1" applyAlignment="1">
      <alignment horizontal="center" vertical="center" wrapText="1"/>
    </xf>
    <xf numFmtId="166" fontId="8" fillId="0" borderId="21" xfId="0" applyNumberFormat="1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J45"/>
  <sheetViews>
    <sheetView tabSelected="1" zoomScale="70" zoomScaleNormal="70" zoomScalePageLayoutView="0" workbookViewId="0" topLeftCell="A13">
      <selection activeCell="O8" sqref="O8"/>
    </sheetView>
  </sheetViews>
  <sheetFormatPr defaultColWidth="11.57421875" defaultRowHeight="12.75"/>
  <cols>
    <col min="1" max="1" width="4.7109375" style="1" customWidth="1"/>
    <col min="2" max="2" width="28.8515625" style="1" customWidth="1"/>
    <col min="3" max="3" width="23.140625" style="1" customWidth="1"/>
    <col min="4" max="5" width="21.57421875" style="1" customWidth="1"/>
    <col min="6" max="6" width="22.57421875" style="1" customWidth="1"/>
    <col min="7" max="8" width="18.00390625" style="1" customWidth="1"/>
    <col min="9" max="9" width="20.28125" style="1" customWidth="1"/>
    <col min="10" max="10" width="40.57421875" style="1" customWidth="1"/>
    <col min="11" max="11" width="25.421875" style="1" customWidth="1"/>
    <col min="12" max="12" width="21.57421875" style="1" customWidth="1"/>
    <col min="13" max="13" width="25.7109375" style="1" customWidth="1"/>
    <col min="14" max="14" width="23.7109375" style="1" customWidth="1"/>
    <col min="15" max="15" width="22.8515625" style="1" customWidth="1"/>
    <col min="16" max="16" width="16.421875" style="1" customWidth="1"/>
    <col min="17" max="16384" width="11.57421875" style="1" customWidth="1"/>
  </cols>
  <sheetData>
    <row r="1" spans="2:244" s="2" customFormat="1" ht="54.75" customHeight="1">
      <c r="B1" s="3"/>
      <c r="L1" s="56"/>
      <c r="M1" s="56"/>
      <c r="N1" s="57" t="s">
        <v>60</v>
      </c>
      <c r="O1" s="57"/>
      <c r="P1" s="50"/>
      <c r="IG1" s="1"/>
      <c r="IH1" s="1"/>
      <c r="II1" s="1"/>
      <c r="IJ1" s="1"/>
    </row>
    <row r="2" spans="3:244" s="2" customFormat="1" ht="22.5" customHeight="1">
      <c r="C2" s="4"/>
      <c r="D2" s="4"/>
      <c r="E2" s="4"/>
      <c r="L2" s="56"/>
      <c r="M2" s="56"/>
      <c r="N2" s="57"/>
      <c r="O2" s="57"/>
      <c r="P2" s="51"/>
      <c r="IG2" s="1"/>
      <c r="IH2" s="1"/>
      <c r="II2" s="1"/>
      <c r="IJ2" s="1"/>
    </row>
    <row r="3" spans="2:244" s="2" customFormat="1" ht="22.5" customHeight="1">
      <c r="B3" s="16" t="s">
        <v>59</v>
      </c>
      <c r="C3" s="4"/>
      <c r="D3" s="4"/>
      <c r="E3" s="4"/>
      <c r="L3" s="56"/>
      <c r="M3" s="56"/>
      <c r="N3" s="57"/>
      <c r="O3" s="57"/>
      <c r="P3" s="5"/>
      <c r="IG3" s="1"/>
      <c r="IH3" s="1"/>
      <c r="II3" s="1"/>
      <c r="IJ3" s="1"/>
    </row>
    <row r="4" spans="1:244" s="2" customFormat="1" ht="20.25" customHeight="1">
      <c r="A4" s="3"/>
      <c r="B4" s="3"/>
      <c r="L4" s="56"/>
      <c r="M4" s="56"/>
      <c r="N4" s="57"/>
      <c r="O4" s="57"/>
      <c r="IG4" s="1"/>
      <c r="IH4" s="1"/>
      <c r="II4" s="1"/>
      <c r="IJ4" s="1"/>
    </row>
    <row r="5" spans="1:244" s="6" customFormat="1" ht="34.5" customHeight="1">
      <c r="A5" s="53" t="s">
        <v>57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IG5" s="7"/>
      <c r="IH5" s="7"/>
      <c r="II5" s="7"/>
      <c r="IJ5" s="7"/>
    </row>
    <row r="6" spans="1:244" s="6" customFormat="1" ht="52.5" customHeight="1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IG6" s="8"/>
      <c r="IH6" s="8"/>
      <c r="II6" s="8"/>
      <c r="IJ6" s="8"/>
    </row>
    <row r="7" spans="13:244" s="2" customFormat="1" ht="40.5" customHeight="1">
      <c r="M7" s="5"/>
      <c r="IG7" s="1"/>
      <c r="IH7" s="1"/>
      <c r="II7" s="1"/>
      <c r="IJ7" s="1"/>
    </row>
    <row r="8" spans="1:244" s="2" customFormat="1" ht="41.25" customHeight="1">
      <c r="A8" s="17"/>
      <c r="B8" s="18" t="s">
        <v>0</v>
      </c>
      <c r="C8" s="54" t="s">
        <v>1</v>
      </c>
      <c r="D8" s="54"/>
      <c r="E8" s="54"/>
      <c r="F8" s="54"/>
      <c r="G8" s="54"/>
      <c r="H8" s="54"/>
      <c r="I8" s="54"/>
      <c r="J8" s="17"/>
      <c r="K8" s="17"/>
      <c r="L8" s="17"/>
      <c r="M8" s="19"/>
      <c r="N8" s="17"/>
      <c r="O8" s="17"/>
      <c r="P8" s="17"/>
      <c r="IG8" s="1"/>
      <c r="IH8" s="1"/>
      <c r="II8" s="1"/>
      <c r="IJ8" s="1"/>
    </row>
    <row r="9" spans="1:244" s="2" customFormat="1" ht="22.5" customHeight="1">
      <c r="A9" s="17"/>
      <c r="B9" s="20" t="s">
        <v>2</v>
      </c>
      <c r="C9" s="55" t="s">
        <v>3</v>
      </c>
      <c r="D9" s="55"/>
      <c r="E9" s="55"/>
      <c r="F9" s="55"/>
      <c r="G9" s="55"/>
      <c r="H9" s="55"/>
      <c r="I9" s="55"/>
      <c r="J9" s="17"/>
      <c r="K9" s="17"/>
      <c r="L9" s="17"/>
      <c r="M9" s="19"/>
      <c r="N9" s="17"/>
      <c r="O9" s="17"/>
      <c r="P9" s="17"/>
      <c r="IG9" s="1"/>
      <c r="IH9" s="1"/>
      <c r="II9" s="1"/>
      <c r="IJ9" s="1"/>
    </row>
    <row r="10" spans="1:244" s="2" customFormat="1" ht="22.5" customHeight="1">
      <c r="A10" s="17"/>
      <c r="B10" s="21" t="s">
        <v>4</v>
      </c>
      <c r="C10" s="55" t="s">
        <v>5</v>
      </c>
      <c r="D10" s="55"/>
      <c r="E10" s="55"/>
      <c r="F10" s="55"/>
      <c r="G10" s="55"/>
      <c r="H10" s="55"/>
      <c r="I10" s="55"/>
      <c r="J10" s="17"/>
      <c r="K10" s="17"/>
      <c r="L10" s="22"/>
      <c r="M10" s="17"/>
      <c r="N10" s="17"/>
      <c r="O10" s="17"/>
      <c r="P10" s="17"/>
      <c r="IG10" s="1"/>
      <c r="IH10" s="1"/>
      <c r="II10" s="1"/>
      <c r="IJ10" s="1"/>
    </row>
    <row r="11" spans="1:244" s="3" customFormat="1" ht="42.75" customHeight="1">
      <c r="A11" s="23"/>
      <c r="B11" s="23" t="s">
        <v>6</v>
      </c>
      <c r="C11" s="59" t="s">
        <v>7</v>
      </c>
      <c r="D11" s="24" t="s">
        <v>8</v>
      </c>
      <c r="E11" s="24"/>
      <c r="F11" s="24" t="s">
        <v>9</v>
      </c>
      <c r="G11" s="24" t="s">
        <v>10</v>
      </c>
      <c r="H11" s="24"/>
      <c r="I11" s="24" t="s">
        <v>11</v>
      </c>
      <c r="J11" s="23"/>
      <c r="K11" s="67" t="s">
        <v>51</v>
      </c>
      <c r="L11" s="68"/>
      <c r="M11" s="61" t="s">
        <v>46</v>
      </c>
      <c r="N11" s="62"/>
      <c r="O11" s="23"/>
      <c r="P11" s="23"/>
      <c r="IG11" s="1"/>
      <c r="IH11" s="1"/>
      <c r="II11" s="1"/>
      <c r="IJ11" s="1"/>
    </row>
    <row r="12" spans="1:244" s="3" customFormat="1" ht="22.5" customHeight="1">
      <c r="A12" s="23"/>
      <c r="B12" s="23"/>
      <c r="C12" s="60"/>
      <c r="D12" s="24">
        <v>14</v>
      </c>
      <c r="E12" s="24"/>
      <c r="F12" s="24">
        <v>24</v>
      </c>
      <c r="G12" s="25" t="s">
        <v>12</v>
      </c>
      <c r="H12" s="25"/>
      <c r="I12" s="24">
        <v>0</v>
      </c>
      <c r="J12" s="23"/>
      <c r="K12" s="69"/>
      <c r="L12" s="70"/>
      <c r="M12" s="63">
        <v>3537.8</v>
      </c>
      <c r="N12" s="64"/>
      <c r="O12" s="23"/>
      <c r="P12" s="23"/>
      <c r="IG12" s="1"/>
      <c r="IH12" s="1"/>
      <c r="II12" s="1"/>
      <c r="IJ12" s="1"/>
    </row>
    <row r="13" spans="1:244" s="2" customFormat="1" ht="11.2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9"/>
      <c r="N13" s="17"/>
      <c r="O13" s="17"/>
      <c r="P13" s="17"/>
      <c r="IG13" s="1"/>
      <c r="IH13" s="1"/>
      <c r="II13" s="1"/>
      <c r="IJ13" s="1"/>
    </row>
    <row r="14" spans="1:244" s="2" customFormat="1" ht="51.75" customHeight="1">
      <c r="A14" s="17"/>
      <c r="B14" s="23" t="s">
        <v>13</v>
      </c>
      <c r="C14" s="28">
        <v>2022</v>
      </c>
      <c r="D14" s="17"/>
      <c r="E14" s="17"/>
      <c r="F14" s="17"/>
      <c r="G14" s="17"/>
      <c r="H14" s="17"/>
      <c r="I14" s="17"/>
      <c r="J14" s="17"/>
      <c r="K14" s="17"/>
      <c r="L14" s="17"/>
      <c r="M14" s="19"/>
      <c r="N14" s="17"/>
      <c r="O14" s="17"/>
      <c r="P14" s="17"/>
      <c r="IG14" s="1"/>
      <c r="IH14" s="1"/>
      <c r="II14" s="1"/>
      <c r="IJ14" s="1"/>
    </row>
    <row r="15" spans="1:244" s="9" customFormat="1" ht="121.5" customHeight="1">
      <c r="A15" s="58" t="s">
        <v>43</v>
      </c>
      <c r="B15" s="58" t="s">
        <v>14</v>
      </c>
      <c r="C15" s="58" t="s">
        <v>15</v>
      </c>
      <c r="D15" s="58" t="s">
        <v>16</v>
      </c>
      <c r="E15" s="58"/>
      <c r="F15" s="58"/>
      <c r="G15" s="58" t="s">
        <v>17</v>
      </c>
      <c r="H15" s="58"/>
      <c r="I15" s="58"/>
      <c r="J15" s="58" t="s">
        <v>58</v>
      </c>
      <c r="K15" s="58" t="s">
        <v>44</v>
      </c>
      <c r="L15" s="58" t="s">
        <v>55</v>
      </c>
      <c r="M15" s="58" t="s">
        <v>18</v>
      </c>
      <c r="N15" s="65" t="s">
        <v>19</v>
      </c>
      <c r="O15" s="58" t="s">
        <v>45</v>
      </c>
      <c r="P15" s="58" t="s">
        <v>20</v>
      </c>
      <c r="IF15" s="1"/>
      <c r="IG15" s="1"/>
      <c r="IH15" s="1"/>
      <c r="II15" s="1"/>
      <c r="IJ15" s="1"/>
    </row>
    <row r="16" spans="1:244" s="9" customFormat="1" ht="106.5" customHeight="1">
      <c r="A16" s="58"/>
      <c r="B16" s="58"/>
      <c r="C16" s="58"/>
      <c r="D16" s="29" t="s">
        <v>49</v>
      </c>
      <c r="E16" s="29" t="s">
        <v>50</v>
      </c>
      <c r="F16" s="29" t="s">
        <v>53</v>
      </c>
      <c r="G16" s="29" t="s">
        <v>52</v>
      </c>
      <c r="H16" s="29" t="s">
        <v>54</v>
      </c>
      <c r="I16" s="29" t="s">
        <v>56</v>
      </c>
      <c r="J16" s="58"/>
      <c r="K16" s="58"/>
      <c r="L16" s="58"/>
      <c r="M16" s="58"/>
      <c r="N16" s="66"/>
      <c r="O16" s="58"/>
      <c r="P16" s="58"/>
      <c r="IF16" s="1"/>
      <c r="IG16" s="1"/>
      <c r="IH16" s="1"/>
      <c r="II16" s="1"/>
      <c r="IJ16" s="1"/>
    </row>
    <row r="17" spans="1:244" s="9" customFormat="1" ht="22.5" customHeight="1">
      <c r="A17" s="29">
        <v>1</v>
      </c>
      <c r="B17" s="29">
        <v>2</v>
      </c>
      <c r="C17" s="29">
        <v>3</v>
      </c>
      <c r="D17" s="29">
        <v>4</v>
      </c>
      <c r="E17" s="29">
        <v>5</v>
      </c>
      <c r="F17" s="29">
        <v>6</v>
      </c>
      <c r="G17" s="29">
        <v>7</v>
      </c>
      <c r="H17" s="29">
        <v>8</v>
      </c>
      <c r="I17" s="29">
        <v>9</v>
      </c>
      <c r="J17" s="29">
        <v>10</v>
      </c>
      <c r="K17" s="30">
        <v>11</v>
      </c>
      <c r="L17" s="29">
        <v>12</v>
      </c>
      <c r="M17" s="29">
        <v>13</v>
      </c>
      <c r="N17" s="29">
        <v>14</v>
      </c>
      <c r="O17" s="29">
        <v>15</v>
      </c>
      <c r="P17" s="29">
        <v>16</v>
      </c>
      <c r="IF17" s="1"/>
      <c r="IG17" s="1"/>
      <c r="IH17" s="1"/>
      <c r="II17" s="1"/>
      <c r="IJ17" s="1"/>
    </row>
    <row r="18" spans="1:244" s="10" customFormat="1" ht="22.5" customHeight="1">
      <c r="A18" s="31">
        <v>1</v>
      </c>
      <c r="B18" s="32" t="s">
        <v>21</v>
      </c>
      <c r="C18" s="33">
        <v>1</v>
      </c>
      <c r="D18" s="34">
        <v>3537.8</v>
      </c>
      <c r="E18" s="34">
        <v>3693.46</v>
      </c>
      <c r="F18" s="34">
        <v>4432.15</v>
      </c>
      <c r="G18" s="27">
        <f>SUM(G19:G23)</f>
        <v>3.65</v>
      </c>
      <c r="H18" s="27">
        <f>SUM(H19:H23)</f>
        <v>3.67</v>
      </c>
      <c r="I18" s="35">
        <f>SUM(I19:I23)</f>
        <v>29.64</v>
      </c>
      <c r="J18" s="34">
        <f>SUM(J19:J23)</f>
        <v>1461651.3800000001</v>
      </c>
      <c r="K18" s="36">
        <f>SUM(K19:K23)</f>
        <v>1686129.33</v>
      </c>
      <c r="L18" s="34">
        <f>+(K18-J18)</f>
        <v>224477.94999999995</v>
      </c>
      <c r="M18" s="26">
        <f aca="true" t="shared" si="0" ref="M18:M23">SUM(G18*4+H18*4+I18*4)+(G24*4+H24*4)</f>
        <v>354.4</v>
      </c>
      <c r="N18" s="34">
        <f>SUM(K18/M18/12)</f>
        <v>396.4751058126412</v>
      </c>
      <c r="O18" s="34">
        <f>SUM(J18/M18/12)</f>
        <v>343.6915396914974</v>
      </c>
      <c r="P18" s="34">
        <f>SUM(N18-O18)</f>
        <v>52.78356612114379</v>
      </c>
      <c r="IF18" s="1"/>
      <c r="IG18" s="1"/>
      <c r="IH18" s="1"/>
      <c r="II18" s="1"/>
      <c r="IJ18" s="1"/>
    </row>
    <row r="19" spans="1:244" s="3" customFormat="1" ht="22.5" customHeight="1">
      <c r="A19" s="37"/>
      <c r="B19" s="38" t="s">
        <v>22</v>
      </c>
      <c r="C19" s="39">
        <v>1</v>
      </c>
      <c r="D19" s="48">
        <v>3537.8</v>
      </c>
      <c r="E19" s="48">
        <v>3693.46</v>
      </c>
      <c r="F19" s="48">
        <v>4432.15</v>
      </c>
      <c r="G19" s="40">
        <v>0</v>
      </c>
      <c r="H19" s="40">
        <v>0</v>
      </c>
      <c r="I19" s="40">
        <v>2.71</v>
      </c>
      <c r="J19" s="34">
        <v>65546.17</v>
      </c>
      <c r="K19" s="41">
        <v>66199.98</v>
      </c>
      <c r="L19" s="34">
        <f aca="true" t="shared" si="1" ref="L19:L42">+(K19-J19)</f>
        <v>653.8099999999977</v>
      </c>
      <c r="M19" s="26">
        <f t="shared" si="0"/>
        <v>15.2</v>
      </c>
      <c r="N19" s="48">
        <f aca="true" t="shared" si="2" ref="N19:N42">SUM(K19/M19/12)</f>
        <v>362.93848684210525</v>
      </c>
      <c r="O19" s="48">
        <f aca="true" t="shared" si="3" ref="O19:O42">SUM(J19/M19/12)</f>
        <v>359.3540021929825</v>
      </c>
      <c r="P19" s="48">
        <f aca="true" t="shared" si="4" ref="P19:P42">SUM(N19-O19)</f>
        <v>3.5844846491227713</v>
      </c>
      <c r="IE19" s="1"/>
      <c r="IF19" s="1"/>
      <c r="IG19" s="1"/>
      <c r="IH19" s="1"/>
      <c r="II19" s="1"/>
      <c r="IJ19" s="1"/>
    </row>
    <row r="20" spans="1:244" s="3" customFormat="1" ht="22.5" customHeight="1">
      <c r="A20" s="37"/>
      <c r="B20" s="38" t="s">
        <v>23</v>
      </c>
      <c r="C20" s="39">
        <v>1</v>
      </c>
      <c r="D20" s="48">
        <v>3537.8</v>
      </c>
      <c r="E20" s="48">
        <v>3693.46</v>
      </c>
      <c r="F20" s="48">
        <v>4432.15</v>
      </c>
      <c r="G20" s="40">
        <v>0</v>
      </c>
      <c r="H20" s="40">
        <v>0</v>
      </c>
      <c r="I20" s="40">
        <v>10.48</v>
      </c>
      <c r="J20" s="34">
        <v>477827.44</v>
      </c>
      <c r="K20" s="41">
        <v>486050.62</v>
      </c>
      <c r="L20" s="34">
        <f t="shared" si="1"/>
        <v>8223.179999999993</v>
      </c>
      <c r="M20" s="26">
        <f t="shared" si="0"/>
        <v>114.32000000000001</v>
      </c>
      <c r="N20" s="48">
        <f>K20/M20/12</f>
        <v>354.30561873104733</v>
      </c>
      <c r="O20" s="48">
        <f t="shared" si="3"/>
        <v>348.311348262188</v>
      </c>
      <c r="P20" s="48">
        <f t="shared" si="4"/>
        <v>5.994270468859327</v>
      </c>
      <c r="IE20" s="1"/>
      <c r="IF20" s="1"/>
      <c r="IG20" s="1"/>
      <c r="IH20" s="1"/>
      <c r="II20" s="1"/>
      <c r="IJ20" s="1"/>
    </row>
    <row r="21" spans="1:244" s="3" customFormat="1" ht="22.5" customHeight="1">
      <c r="A21" s="37"/>
      <c r="B21" s="38" t="s">
        <v>24</v>
      </c>
      <c r="C21" s="39">
        <v>1</v>
      </c>
      <c r="D21" s="48">
        <v>3537.8</v>
      </c>
      <c r="E21" s="48">
        <v>3693.46</v>
      </c>
      <c r="F21" s="48">
        <v>4432.15</v>
      </c>
      <c r="G21" s="40">
        <v>0.67</v>
      </c>
      <c r="H21" s="40">
        <v>0.67</v>
      </c>
      <c r="I21" s="40">
        <v>4.91</v>
      </c>
      <c r="J21" s="34">
        <v>299703.23</v>
      </c>
      <c r="K21" s="41">
        <v>363760.86</v>
      </c>
      <c r="L21" s="34">
        <f t="shared" si="1"/>
        <v>64057.630000000005</v>
      </c>
      <c r="M21" s="26">
        <f t="shared" si="0"/>
        <v>73.16</v>
      </c>
      <c r="N21" s="48">
        <f t="shared" si="2"/>
        <v>414.3439721159104</v>
      </c>
      <c r="O21" s="48">
        <f t="shared" si="3"/>
        <v>341.3787474940769</v>
      </c>
      <c r="P21" s="48">
        <f t="shared" si="4"/>
        <v>72.9652246218335</v>
      </c>
      <c r="IE21" s="1"/>
      <c r="IF21" s="1"/>
      <c r="IG21" s="1"/>
      <c r="IH21" s="1"/>
      <c r="II21" s="1"/>
      <c r="IJ21" s="1"/>
    </row>
    <row r="22" spans="1:244" s="3" customFormat="1" ht="22.5" customHeight="1">
      <c r="A22" s="37"/>
      <c r="B22" s="38" t="s">
        <v>42</v>
      </c>
      <c r="C22" s="39">
        <v>1</v>
      </c>
      <c r="D22" s="48">
        <v>3537.8</v>
      </c>
      <c r="E22" s="48">
        <v>3693.46</v>
      </c>
      <c r="F22" s="48">
        <v>4432.15</v>
      </c>
      <c r="G22" s="40">
        <v>2.98</v>
      </c>
      <c r="H22" s="40">
        <v>3</v>
      </c>
      <c r="I22" s="40">
        <v>10.98</v>
      </c>
      <c r="J22" s="34">
        <v>576867.7</v>
      </c>
      <c r="K22" s="41">
        <v>719672.68</v>
      </c>
      <c r="L22" s="34">
        <f t="shared" si="1"/>
        <v>142804.9800000001</v>
      </c>
      <c r="M22" s="26">
        <f t="shared" si="0"/>
        <v>141.56</v>
      </c>
      <c r="N22" s="48">
        <f t="shared" si="2"/>
        <v>423.6558585287746</v>
      </c>
      <c r="O22" s="48">
        <f t="shared" si="3"/>
        <v>339.58963219365165</v>
      </c>
      <c r="P22" s="48">
        <f t="shared" si="4"/>
        <v>84.06622633512296</v>
      </c>
      <c r="IE22" s="1"/>
      <c r="IF22" s="1"/>
      <c r="IG22" s="1"/>
      <c r="IH22" s="1"/>
      <c r="II22" s="1"/>
      <c r="IJ22" s="1"/>
    </row>
    <row r="23" spans="1:244" s="3" customFormat="1" ht="22.5" customHeight="1">
      <c r="A23" s="42"/>
      <c r="B23" s="38" t="s">
        <v>25</v>
      </c>
      <c r="C23" s="39">
        <v>1</v>
      </c>
      <c r="D23" s="48">
        <v>3537.8</v>
      </c>
      <c r="E23" s="48">
        <v>3693.46</v>
      </c>
      <c r="F23" s="48">
        <v>4432.15</v>
      </c>
      <c r="G23" s="40">
        <v>0</v>
      </c>
      <c r="H23" s="40">
        <v>0</v>
      </c>
      <c r="I23" s="40">
        <v>0.56</v>
      </c>
      <c r="J23" s="34">
        <v>41706.84</v>
      </c>
      <c r="K23" s="41">
        <v>50445.19</v>
      </c>
      <c r="L23" s="34">
        <f t="shared" si="1"/>
        <v>8738.350000000006</v>
      </c>
      <c r="M23" s="26">
        <f t="shared" si="0"/>
        <v>10.16</v>
      </c>
      <c r="N23" s="48">
        <f t="shared" si="2"/>
        <v>413.75647965879267</v>
      </c>
      <c r="O23" s="48">
        <f t="shared" si="3"/>
        <v>342.08366141732284</v>
      </c>
      <c r="P23" s="48">
        <f t="shared" si="4"/>
        <v>71.67281824146983</v>
      </c>
      <c r="IE23" s="1"/>
      <c r="IF23" s="1"/>
      <c r="IG23" s="1"/>
      <c r="IH23" s="1"/>
      <c r="II23" s="1"/>
      <c r="IJ23" s="1"/>
    </row>
    <row r="24" spans="1:244" s="10" customFormat="1" ht="22.5" customHeight="1">
      <c r="A24" s="31">
        <v>2</v>
      </c>
      <c r="B24" s="32" t="s">
        <v>26</v>
      </c>
      <c r="C24" s="33">
        <v>1.11</v>
      </c>
      <c r="D24" s="34">
        <v>3926.96</v>
      </c>
      <c r="E24" s="34">
        <v>4099.74</v>
      </c>
      <c r="F24" s="48">
        <v>4432.15</v>
      </c>
      <c r="G24" s="27">
        <f>SUM(G25:G29)</f>
        <v>23.93</v>
      </c>
      <c r="H24" s="27">
        <f>+SUM(H25:H29)</f>
        <v>27.71</v>
      </c>
      <c r="I24" s="27"/>
      <c r="J24" s="34"/>
      <c r="K24" s="36"/>
      <c r="L24" s="34"/>
      <c r="M24" s="26"/>
      <c r="N24" s="48"/>
      <c r="O24" s="48"/>
      <c r="P24" s="48"/>
      <c r="IE24" s="1"/>
      <c r="IF24" s="1"/>
      <c r="IG24" s="1"/>
      <c r="IH24" s="1"/>
      <c r="II24" s="1"/>
      <c r="IJ24" s="1"/>
    </row>
    <row r="25" spans="1:244" s="3" customFormat="1" ht="22.5" customHeight="1">
      <c r="A25" s="37"/>
      <c r="B25" s="38" t="s">
        <v>27</v>
      </c>
      <c r="C25" s="39">
        <v>1.11</v>
      </c>
      <c r="D25" s="48">
        <v>3926.96</v>
      </c>
      <c r="E25" s="48">
        <v>4099.74</v>
      </c>
      <c r="F25" s="48">
        <v>4432.15</v>
      </c>
      <c r="G25" s="40">
        <v>0.54</v>
      </c>
      <c r="H25" s="40">
        <v>0.55</v>
      </c>
      <c r="I25" s="40"/>
      <c r="J25" s="34"/>
      <c r="K25" s="41"/>
      <c r="L25" s="34"/>
      <c r="M25" s="52"/>
      <c r="N25" s="48"/>
      <c r="O25" s="48"/>
      <c r="P25" s="48"/>
      <c r="IE25" s="1"/>
      <c r="IF25" s="1"/>
      <c r="IG25" s="1"/>
      <c r="IH25" s="1"/>
      <c r="II25" s="1"/>
      <c r="IJ25" s="1"/>
    </row>
    <row r="26" spans="1:244" s="3" customFormat="1" ht="22.5" customHeight="1">
      <c r="A26" s="37"/>
      <c r="B26" s="38" t="s">
        <v>28</v>
      </c>
      <c r="C26" s="39">
        <v>1.11</v>
      </c>
      <c r="D26" s="48">
        <v>3926.96</v>
      </c>
      <c r="E26" s="48">
        <v>4099.74</v>
      </c>
      <c r="F26" s="48">
        <v>4432.15</v>
      </c>
      <c r="G26" s="40">
        <v>6.93</v>
      </c>
      <c r="H26" s="40">
        <v>11.17</v>
      </c>
      <c r="I26" s="40"/>
      <c r="J26" s="34"/>
      <c r="K26" s="41"/>
      <c r="L26" s="34"/>
      <c r="M26" s="52"/>
      <c r="N26" s="48"/>
      <c r="O26" s="48"/>
      <c r="P26" s="48"/>
      <c r="IE26" s="1"/>
      <c r="IF26" s="1"/>
      <c r="IG26" s="1"/>
      <c r="IH26" s="1"/>
      <c r="II26" s="1"/>
      <c r="IJ26" s="1"/>
    </row>
    <row r="27" spans="1:244" s="3" customFormat="1" ht="22.5" customHeight="1">
      <c r="A27" s="37"/>
      <c r="B27" s="38" t="s">
        <v>29</v>
      </c>
      <c r="C27" s="39">
        <v>1.11</v>
      </c>
      <c r="D27" s="48">
        <v>3926.96</v>
      </c>
      <c r="E27" s="48">
        <v>4099.74</v>
      </c>
      <c r="F27" s="48">
        <v>4432.15</v>
      </c>
      <c r="G27" s="40">
        <v>6.03</v>
      </c>
      <c r="H27" s="40">
        <v>6.01</v>
      </c>
      <c r="I27" s="40"/>
      <c r="J27" s="34"/>
      <c r="K27" s="41"/>
      <c r="L27" s="34"/>
      <c r="M27" s="52"/>
      <c r="N27" s="48"/>
      <c r="O27" s="48"/>
      <c r="P27" s="48"/>
      <c r="IE27" s="1"/>
      <c r="IF27" s="1"/>
      <c r="IG27" s="1"/>
      <c r="IH27" s="1"/>
      <c r="II27" s="1"/>
      <c r="IJ27" s="1"/>
    </row>
    <row r="28" spans="1:244" s="3" customFormat="1" ht="22.5" customHeight="1">
      <c r="A28" s="37"/>
      <c r="B28" s="38" t="s">
        <v>42</v>
      </c>
      <c r="C28" s="39">
        <v>1.11</v>
      </c>
      <c r="D28" s="48">
        <v>3926.96</v>
      </c>
      <c r="E28" s="48">
        <v>4099.74</v>
      </c>
      <c r="F28" s="48">
        <v>4432.15</v>
      </c>
      <c r="G28" s="40">
        <v>9.43</v>
      </c>
      <c r="H28" s="40">
        <v>9</v>
      </c>
      <c r="I28" s="40"/>
      <c r="J28" s="34"/>
      <c r="K28" s="41"/>
      <c r="L28" s="34"/>
      <c r="M28" s="52"/>
      <c r="N28" s="48"/>
      <c r="O28" s="48"/>
      <c r="P28" s="48"/>
      <c r="IE28" s="1"/>
      <c r="IF28" s="1"/>
      <c r="IG28" s="1"/>
      <c r="IH28" s="1"/>
      <c r="II28" s="1"/>
      <c r="IJ28" s="1"/>
    </row>
    <row r="29" spans="1:244" s="3" customFormat="1" ht="22.5" customHeight="1">
      <c r="A29" s="42"/>
      <c r="B29" s="38" t="s">
        <v>30</v>
      </c>
      <c r="C29" s="39">
        <v>1.11</v>
      </c>
      <c r="D29" s="48">
        <v>3926.96</v>
      </c>
      <c r="E29" s="48">
        <v>4099.74</v>
      </c>
      <c r="F29" s="48">
        <v>4432.15</v>
      </c>
      <c r="G29" s="40">
        <v>1</v>
      </c>
      <c r="H29" s="40">
        <v>0.98</v>
      </c>
      <c r="I29" s="40"/>
      <c r="J29" s="34"/>
      <c r="K29" s="41"/>
      <c r="L29" s="34"/>
      <c r="M29" s="52"/>
      <c r="N29" s="48"/>
      <c r="O29" s="48"/>
      <c r="P29" s="48"/>
      <c r="IE29" s="1"/>
      <c r="IF29" s="1"/>
      <c r="IG29" s="1"/>
      <c r="IH29" s="1"/>
      <c r="II29" s="1"/>
      <c r="IJ29" s="1"/>
    </row>
    <row r="30" spans="1:244" s="10" customFormat="1" ht="22.5" customHeight="1">
      <c r="A30" s="31">
        <v>3</v>
      </c>
      <c r="B30" s="32" t="s">
        <v>31</v>
      </c>
      <c r="C30" s="33">
        <v>1.44</v>
      </c>
      <c r="D30" s="34">
        <v>5094.43</v>
      </c>
      <c r="E30" s="34">
        <v>5318.58</v>
      </c>
      <c r="F30" s="34">
        <v>5318.58</v>
      </c>
      <c r="G30" s="27">
        <f>SUM(G31:G35)</f>
        <v>39.93</v>
      </c>
      <c r="H30" s="27">
        <f>+SUM(H31:H35)</f>
        <v>40.85</v>
      </c>
      <c r="I30" s="27">
        <f>SUM(I31:I35)</f>
        <v>29.020000000000003</v>
      </c>
      <c r="J30" s="34">
        <f>SUM(J31:J35)</f>
        <v>2300119.09</v>
      </c>
      <c r="K30" s="36">
        <f>SUM(K31:K35)</f>
        <v>2541750.7699999996</v>
      </c>
      <c r="L30" s="34">
        <f t="shared" si="1"/>
        <v>241631.6799999997</v>
      </c>
      <c r="M30" s="26">
        <f aca="true" t="shared" si="5" ref="M30:M41">SUM(G30*4+H30*4+I30*4)</f>
        <v>439.20000000000005</v>
      </c>
      <c r="N30" s="34">
        <f t="shared" si="2"/>
        <v>482.2690440953247</v>
      </c>
      <c r="O30" s="34">
        <f t="shared" si="3"/>
        <v>436.42211027625984</v>
      </c>
      <c r="P30" s="34">
        <f t="shared" si="4"/>
        <v>45.84693381906487</v>
      </c>
      <c r="IE30" s="1"/>
      <c r="IF30" s="1"/>
      <c r="IG30" s="1"/>
      <c r="IH30" s="1"/>
      <c r="II30" s="1"/>
      <c r="IJ30" s="1"/>
    </row>
    <row r="31" spans="1:244" s="3" customFormat="1" ht="22.5" customHeight="1">
      <c r="A31" s="37"/>
      <c r="B31" s="38" t="s">
        <v>32</v>
      </c>
      <c r="C31" s="39">
        <v>1.44</v>
      </c>
      <c r="D31" s="48">
        <v>5094.43</v>
      </c>
      <c r="E31" s="48">
        <v>5318.58</v>
      </c>
      <c r="F31" s="48">
        <v>5318.58</v>
      </c>
      <c r="G31" s="40">
        <v>1.43</v>
      </c>
      <c r="H31" s="40">
        <v>1.44</v>
      </c>
      <c r="I31" s="40">
        <v>1.72</v>
      </c>
      <c r="J31" s="34">
        <v>96366.99</v>
      </c>
      <c r="K31" s="41">
        <v>99421.19</v>
      </c>
      <c r="L31" s="34">
        <f t="shared" si="1"/>
        <v>3054.199999999997</v>
      </c>
      <c r="M31" s="52">
        <f t="shared" si="5"/>
        <v>18.36</v>
      </c>
      <c r="N31" s="48">
        <f t="shared" si="2"/>
        <v>451.25812454611474</v>
      </c>
      <c r="O31" s="48">
        <f t="shared" si="3"/>
        <v>437.3955610021787</v>
      </c>
      <c r="P31" s="48">
        <f t="shared" si="4"/>
        <v>13.862563543936062</v>
      </c>
      <c r="IE31" s="1"/>
      <c r="IF31" s="1"/>
      <c r="IG31" s="1"/>
      <c r="IH31" s="1"/>
      <c r="II31" s="1"/>
      <c r="IJ31" s="1"/>
    </row>
    <row r="32" spans="1:244" s="3" customFormat="1" ht="22.5" customHeight="1">
      <c r="A32" s="37"/>
      <c r="B32" s="38" t="s">
        <v>33</v>
      </c>
      <c r="C32" s="39">
        <v>1.44</v>
      </c>
      <c r="D32" s="48">
        <v>5094.43</v>
      </c>
      <c r="E32" s="48">
        <v>5318.58</v>
      </c>
      <c r="F32" s="48">
        <v>5318.58</v>
      </c>
      <c r="G32" s="40">
        <v>9.39</v>
      </c>
      <c r="H32" s="40">
        <v>9.52</v>
      </c>
      <c r="I32" s="40">
        <v>7.08</v>
      </c>
      <c r="J32" s="34">
        <v>544500.5</v>
      </c>
      <c r="K32" s="41">
        <v>612339.95</v>
      </c>
      <c r="L32" s="34">
        <f t="shared" si="1"/>
        <v>67839.44999999995</v>
      </c>
      <c r="M32" s="52">
        <f t="shared" si="5"/>
        <v>103.96000000000001</v>
      </c>
      <c r="N32" s="48">
        <f t="shared" si="2"/>
        <v>490.8457980633577</v>
      </c>
      <c r="O32" s="48">
        <f t="shared" si="3"/>
        <v>436.46634923688595</v>
      </c>
      <c r="P32" s="48">
        <f t="shared" si="4"/>
        <v>54.37944882647173</v>
      </c>
      <c r="IE32" s="1"/>
      <c r="IF32" s="1"/>
      <c r="IG32" s="1"/>
      <c r="IH32" s="1"/>
      <c r="II32" s="1"/>
      <c r="IJ32" s="1"/>
    </row>
    <row r="33" spans="1:244" s="3" customFormat="1" ht="22.5" customHeight="1">
      <c r="A33" s="37"/>
      <c r="B33" s="38" t="s">
        <v>34</v>
      </c>
      <c r="C33" s="39">
        <v>1.44</v>
      </c>
      <c r="D33" s="48">
        <v>5094.43</v>
      </c>
      <c r="E33" s="48">
        <v>5318.58</v>
      </c>
      <c r="F33" s="48">
        <v>5318.58</v>
      </c>
      <c r="G33" s="40">
        <v>9.79</v>
      </c>
      <c r="H33" s="40">
        <v>10</v>
      </c>
      <c r="I33" s="40">
        <v>6.57</v>
      </c>
      <c r="J33" s="34">
        <v>552013.36</v>
      </c>
      <c r="K33" s="41">
        <v>600996</v>
      </c>
      <c r="L33" s="34">
        <f t="shared" si="1"/>
        <v>48982.640000000014</v>
      </c>
      <c r="M33" s="52">
        <f t="shared" si="5"/>
        <v>105.44</v>
      </c>
      <c r="N33" s="48">
        <f t="shared" si="2"/>
        <v>474.9905159332322</v>
      </c>
      <c r="O33" s="48">
        <f t="shared" si="3"/>
        <v>436.2776302478503</v>
      </c>
      <c r="P33" s="48">
        <f t="shared" si="4"/>
        <v>38.71288568538188</v>
      </c>
      <c r="IE33" s="1"/>
      <c r="IF33" s="1"/>
      <c r="IG33" s="1"/>
      <c r="IH33" s="1"/>
      <c r="II33" s="1"/>
      <c r="IJ33" s="1"/>
    </row>
    <row r="34" spans="1:244" s="3" customFormat="1" ht="22.5" customHeight="1">
      <c r="A34" s="37"/>
      <c r="B34" s="38" t="s">
        <v>42</v>
      </c>
      <c r="C34" s="39">
        <v>1.44</v>
      </c>
      <c r="D34" s="48">
        <v>5094.43</v>
      </c>
      <c r="E34" s="48">
        <v>5318.58</v>
      </c>
      <c r="F34" s="48">
        <v>5318.58</v>
      </c>
      <c r="G34" s="40">
        <v>18.32</v>
      </c>
      <c r="H34" s="40">
        <v>18.89</v>
      </c>
      <c r="I34" s="40">
        <v>12.65</v>
      </c>
      <c r="J34" s="34">
        <v>1044311.88</v>
      </c>
      <c r="K34" s="41">
        <v>1166910.29</v>
      </c>
      <c r="L34" s="34">
        <f t="shared" si="1"/>
        <v>122598.41000000003</v>
      </c>
      <c r="M34" s="52">
        <f t="shared" si="5"/>
        <v>199.44</v>
      </c>
      <c r="N34" s="48">
        <f t="shared" si="2"/>
        <v>487.57783878192276</v>
      </c>
      <c r="O34" s="48">
        <f t="shared" si="3"/>
        <v>436.3517348576013</v>
      </c>
      <c r="P34" s="48">
        <f t="shared" si="4"/>
        <v>51.22610392432148</v>
      </c>
      <c r="IE34" s="1"/>
      <c r="IF34" s="1"/>
      <c r="IG34" s="1"/>
      <c r="IH34" s="1"/>
      <c r="II34" s="1"/>
      <c r="IJ34" s="1"/>
    </row>
    <row r="35" spans="1:244" s="3" customFormat="1" ht="22.5" customHeight="1">
      <c r="A35" s="42"/>
      <c r="B35" s="38" t="s">
        <v>35</v>
      </c>
      <c r="C35" s="39">
        <v>1.44</v>
      </c>
      <c r="D35" s="48">
        <v>5094.43</v>
      </c>
      <c r="E35" s="48">
        <v>5318.58</v>
      </c>
      <c r="F35" s="48">
        <v>5318.58</v>
      </c>
      <c r="G35" s="40">
        <v>1</v>
      </c>
      <c r="H35" s="40">
        <v>1</v>
      </c>
      <c r="I35" s="40">
        <v>1</v>
      </c>
      <c r="J35" s="34">
        <v>62926.36</v>
      </c>
      <c r="K35" s="41">
        <v>62083.34</v>
      </c>
      <c r="L35" s="34">
        <f t="shared" si="1"/>
        <v>-843.0200000000041</v>
      </c>
      <c r="M35" s="52">
        <f t="shared" si="5"/>
        <v>12</v>
      </c>
      <c r="N35" s="48">
        <f t="shared" si="2"/>
        <v>431.13430555555556</v>
      </c>
      <c r="O35" s="48">
        <f t="shared" si="3"/>
        <v>436.98861111111114</v>
      </c>
      <c r="P35" s="48">
        <f t="shared" si="4"/>
        <v>-5.854305555555584</v>
      </c>
      <c r="IE35" s="1"/>
      <c r="IF35" s="1"/>
      <c r="IG35" s="1"/>
      <c r="IH35" s="1"/>
      <c r="II35" s="1"/>
      <c r="IJ35" s="1"/>
    </row>
    <row r="36" spans="1:244" s="10" customFormat="1" ht="22.5" customHeight="1">
      <c r="A36" s="31">
        <v>4</v>
      </c>
      <c r="B36" s="32" t="s">
        <v>36</v>
      </c>
      <c r="C36" s="33">
        <v>1.84</v>
      </c>
      <c r="D36" s="34">
        <v>6509.55</v>
      </c>
      <c r="E36" s="34">
        <v>6795.97</v>
      </c>
      <c r="F36" s="34">
        <v>6795.97</v>
      </c>
      <c r="G36" s="27">
        <f>SUM(G37:G41)</f>
        <v>141.07999999999998</v>
      </c>
      <c r="H36" s="27">
        <f>+SUM(H37:H41)</f>
        <v>138.32</v>
      </c>
      <c r="I36" s="27">
        <f>SUM(I37:I41)</f>
        <v>143.55</v>
      </c>
      <c r="J36" s="34">
        <f>SUM(J37:J41)</f>
        <v>11335789.51</v>
      </c>
      <c r="K36" s="36">
        <f>SUM(K37:K41)</f>
        <v>12303261.05</v>
      </c>
      <c r="L36" s="34">
        <f t="shared" si="1"/>
        <v>967471.540000001</v>
      </c>
      <c r="M36" s="26">
        <f t="shared" si="5"/>
        <v>1691.8</v>
      </c>
      <c r="N36" s="34">
        <f t="shared" si="2"/>
        <v>606.0242074516294</v>
      </c>
      <c r="O36" s="34">
        <f t="shared" si="3"/>
        <v>558.3692669543287</v>
      </c>
      <c r="P36" s="34">
        <f t="shared" si="4"/>
        <v>47.654940497300686</v>
      </c>
      <c r="IE36" s="1"/>
      <c r="IF36" s="1"/>
      <c r="IG36" s="1"/>
      <c r="IH36" s="1"/>
      <c r="II36" s="1"/>
      <c r="IJ36" s="1"/>
    </row>
    <row r="37" spans="1:244" s="3" customFormat="1" ht="22.5" customHeight="1">
      <c r="A37" s="37"/>
      <c r="B37" s="38" t="s">
        <v>37</v>
      </c>
      <c r="C37" s="39">
        <v>1.84</v>
      </c>
      <c r="D37" s="48">
        <v>6509.55</v>
      </c>
      <c r="E37" s="48">
        <v>6795.97</v>
      </c>
      <c r="F37" s="48">
        <v>6795.97</v>
      </c>
      <c r="G37" s="40">
        <v>33.79</v>
      </c>
      <c r="H37" s="40">
        <v>33.51</v>
      </c>
      <c r="I37" s="40">
        <v>34.04</v>
      </c>
      <c r="J37" s="34">
        <v>2716101.87</v>
      </c>
      <c r="K37" s="41">
        <v>2935675.11</v>
      </c>
      <c r="L37" s="34">
        <f t="shared" si="1"/>
        <v>219573.23999999976</v>
      </c>
      <c r="M37" s="52">
        <f t="shared" si="5"/>
        <v>405.36</v>
      </c>
      <c r="N37" s="48">
        <f t="shared" si="2"/>
        <v>603.5119215018748</v>
      </c>
      <c r="O37" s="48">
        <f t="shared" si="3"/>
        <v>558.3723665383856</v>
      </c>
      <c r="P37" s="48">
        <f t="shared" si="4"/>
        <v>45.13955496348922</v>
      </c>
      <c r="IE37" s="1"/>
      <c r="IF37" s="1"/>
      <c r="IG37" s="1"/>
      <c r="IH37" s="1"/>
      <c r="II37" s="1"/>
      <c r="IJ37" s="1"/>
    </row>
    <row r="38" spans="1:244" s="3" customFormat="1" ht="22.5" customHeight="1">
      <c r="A38" s="37"/>
      <c r="B38" s="38" t="s">
        <v>38</v>
      </c>
      <c r="C38" s="39">
        <v>1.84</v>
      </c>
      <c r="D38" s="48">
        <v>6509.55</v>
      </c>
      <c r="E38" s="48">
        <v>6795.97</v>
      </c>
      <c r="F38" s="48">
        <v>6795.97</v>
      </c>
      <c r="G38" s="40">
        <v>32.26</v>
      </c>
      <c r="H38" s="40">
        <v>31.01</v>
      </c>
      <c r="I38" s="40">
        <v>28.96</v>
      </c>
      <c r="J38" s="34">
        <v>2470209.62</v>
      </c>
      <c r="K38" s="41">
        <v>2543455</v>
      </c>
      <c r="L38" s="34">
        <f t="shared" si="1"/>
        <v>73245.37999999989</v>
      </c>
      <c r="M38" s="52">
        <f t="shared" si="5"/>
        <v>368.91999999999996</v>
      </c>
      <c r="N38" s="48">
        <f t="shared" si="2"/>
        <v>574.5272236076477</v>
      </c>
      <c r="O38" s="48">
        <f t="shared" si="3"/>
        <v>557.982222884817</v>
      </c>
      <c r="P38" s="48">
        <f t="shared" si="4"/>
        <v>16.54500072283065</v>
      </c>
      <c r="IE38" s="1"/>
      <c r="IF38" s="1"/>
      <c r="IG38" s="1"/>
      <c r="IH38" s="1"/>
      <c r="II38" s="1"/>
      <c r="IJ38" s="1"/>
    </row>
    <row r="39" spans="1:244" s="3" customFormat="1" ht="22.5" customHeight="1">
      <c r="A39" s="37"/>
      <c r="B39" s="38" t="s">
        <v>39</v>
      </c>
      <c r="C39" s="39">
        <v>1.84</v>
      </c>
      <c r="D39" s="48">
        <v>6509.55</v>
      </c>
      <c r="E39" s="48">
        <v>6795.97</v>
      </c>
      <c r="F39" s="48">
        <v>6795.97</v>
      </c>
      <c r="G39" s="40">
        <v>16.86</v>
      </c>
      <c r="H39" s="40">
        <v>16.56</v>
      </c>
      <c r="I39" s="40">
        <v>20.17</v>
      </c>
      <c r="J39" s="34">
        <v>1437467.96</v>
      </c>
      <c r="K39" s="41">
        <v>1553854.08</v>
      </c>
      <c r="L39" s="34">
        <f t="shared" si="1"/>
        <v>116386.12000000011</v>
      </c>
      <c r="M39" s="52">
        <f t="shared" si="5"/>
        <v>214.36</v>
      </c>
      <c r="N39" s="48">
        <f t="shared" si="2"/>
        <v>604.0671767120731</v>
      </c>
      <c r="O39" s="48">
        <f t="shared" si="3"/>
        <v>558.8215929588854</v>
      </c>
      <c r="P39" s="48">
        <f t="shared" si="4"/>
        <v>45.2455837531877</v>
      </c>
      <c r="IE39" s="1"/>
      <c r="IF39" s="1"/>
      <c r="IG39" s="1"/>
      <c r="IH39" s="1"/>
      <c r="II39" s="1"/>
      <c r="IJ39" s="1"/>
    </row>
    <row r="40" spans="1:244" s="3" customFormat="1" ht="22.5" customHeight="1">
      <c r="A40" s="37"/>
      <c r="B40" s="38" t="s">
        <v>42</v>
      </c>
      <c r="C40" s="39">
        <v>1.84</v>
      </c>
      <c r="D40" s="48">
        <v>6509.55</v>
      </c>
      <c r="E40" s="48">
        <v>6795.97</v>
      </c>
      <c r="F40" s="48">
        <v>6795.97</v>
      </c>
      <c r="G40" s="40">
        <v>45.75</v>
      </c>
      <c r="H40" s="40">
        <v>45.33</v>
      </c>
      <c r="I40" s="40">
        <v>47.95</v>
      </c>
      <c r="J40" s="34">
        <v>3726959.98</v>
      </c>
      <c r="K40" s="41">
        <v>4234098.98</v>
      </c>
      <c r="L40" s="34">
        <f t="shared" si="1"/>
        <v>507139.00000000047</v>
      </c>
      <c r="M40" s="52">
        <f t="shared" si="5"/>
        <v>556.12</v>
      </c>
      <c r="N40" s="48">
        <f t="shared" si="2"/>
        <v>634.4702252511448</v>
      </c>
      <c r="O40" s="48">
        <f t="shared" si="3"/>
        <v>558.4765847898535</v>
      </c>
      <c r="P40" s="48">
        <f t="shared" si="4"/>
        <v>75.9936404612913</v>
      </c>
      <c r="IE40" s="1"/>
      <c r="IF40" s="1"/>
      <c r="IG40" s="1"/>
      <c r="IH40" s="1"/>
      <c r="II40" s="1"/>
      <c r="IJ40" s="1"/>
    </row>
    <row r="41" spans="1:244" s="3" customFormat="1" ht="22.5" customHeight="1">
      <c r="A41" s="42"/>
      <c r="B41" s="38" t="s">
        <v>40</v>
      </c>
      <c r="C41" s="39">
        <v>1.84</v>
      </c>
      <c r="D41" s="48">
        <v>6509.55</v>
      </c>
      <c r="E41" s="48">
        <v>6795.97</v>
      </c>
      <c r="F41" s="48">
        <v>6795.97</v>
      </c>
      <c r="G41" s="40">
        <v>12.42</v>
      </c>
      <c r="H41" s="40">
        <v>11.91</v>
      </c>
      <c r="I41" s="40">
        <v>12.43</v>
      </c>
      <c r="J41" s="34">
        <v>985050.08</v>
      </c>
      <c r="K41" s="41">
        <v>1036177.88</v>
      </c>
      <c r="L41" s="34">
        <f t="shared" si="1"/>
        <v>51127.80000000005</v>
      </c>
      <c r="M41" s="52">
        <f t="shared" si="5"/>
        <v>147.04</v>
      </c>
      <c r="N41" s="48">
        <f t="shared" si="2"/>
        <v>587.2426323902793</v>
      </c>
      <c r="O41" s="48">
        <f t="shared" si="3"/>
        <v>558.2665034457744</v>
      </c>
      <c r="P41" s="48">
        <f t="shared" si="4"/>
        <v>28.976128944504808</v>
      </c>
      <c r="IE41" s="1"/>
      <c r="IF41" s="1"/>
      <c r="IG41" s="1"/>
      <c r="IH41" s="1"/>
      <c r="II41" s="1"/>
      <c r="IJ41" s="1"/>
    </row>
    <row r="42" spans="1:244" s="10" customFormat="1" ht="22.5" customHeight="1">
      <c r="A42" s="43"/>
      <c r="B42" s="44" t="s">
        <v>41</v>
      </c>
      <c r="C42" s="45"/>
      <c r="D42" s="46"/>
      <c r="E42" s="46"/>
      <c r="F42" s="47"/>
      <c r="G42" s="27">
        <f>+SUM(G18+G24+G30+G36)</f>
        <v>208.58999999999997</v>
      </c>
      <c r="H42" s="27">
        <f>SUM(H18+H24+H30+H36)</f>
        <v>210.55</v>
      </c>
      <c r="I42" s="27">
        <f>SUM(I18+I30+I36)</f>
        <v>202.21</v>
      </c>
      <c r="J42" s="34">
        <f>SUM(J18+J30+J36)</f>
        <v>15097559.98</v>
      </c>
      <c r="K42" s="36">
        <f>SUM(K18+K30+K36)</f>
        <v>16531141.15</v>
      </c>
      <c r="L42" s="34">
        <f t="shared" si="1"/>
        <v>1433581.17</v>
      </c>
      <c r="M42" s="26">
        <f>SUM(G42*4+H42*4+I42*4)</f>
        <v>2485.4</v>
      </c>
      <c r="N42" s="34">
        <f t="shared" si="2"/>
        <v>554.2750043587886</v>
      </c>
      <c r="O42" s="34">
        <f t="shared" si="3"/>
        <v>506.2082555457203</v>
      </c>
      <c r="P42" s="34">
        <f t="shared" si="4"/>
        <v>48.06674881306827</v>
      </c>
      <c r="IF42" s="11"/>
      <c r="IG42" s="1"/>
      <c r="IH42" s="1"/>
      <c r="II42" s="1"/>
      <c r="IJ42" s="1"/>
    </row>
    <row r="43" spans="4:244" s="2" customFormat="1" ht="19.5">
      <c r="D43" s="12"/>
      <c r="E43" s="12"/>
      <c r="F43" s="12"/>
      <c r="G43" s="12"/>
      <c r="H43" s="12"/>
      <c r="I43" s="12"/>
      <c r="J43" s="12"/>
      <c r="K43" s="13"/>
      <c r="L43" s="14"/>
      <c r="M43" s="49"/>
      <c r="N43" s="15"/>
      <c r="O43" s="12"/>
      <c r="P43" s="12"/>
      <c r="IG43" s="1"/>
      <c r="IH43" s="1"/>
      <c r="II43" s="1"/>
      <c r="IJ43" s="1"/>
    </row>
    <row r="44" ht="19.5">
      <c r="B44" s="1" t="s">
        <v>47</v>
      </c>
    </row>
    <row r="45" ht="19.5">
      <c r="B45" s="1" t="s">
        <v>48</v>
      </c>
    </row>
  </sheetData>
  <sheetProtection/>
  <mergeCells count="22">
    <mergeCell ref="C11:C12"/>
    <mergeCell ref="M11:N11"/>
    <mergeCell ref="M12:N12"/>
    <mergeCell ref="M15:M16"/>
    <mergeCell ref="N15:N16"/>
    <mergeCell ref="K11:L12"/>
    <mergeCell ref="O15:O16"/>
    <mergeCell ref="P15:P16"/>
    <mergeCell ref="K15:K16"/>
    <mergeCell ref="L15:L16"/>
    <mergeCell ref="A15:A16"/>
    <mergeCell ref="B15:B16"/>
    <mergeCell ref="C15:C16"/>
    <mergeCell ref="D15:F15"/>
    <mergeCell ref="G15:I15"/>
    <mergeCell ref="J15:J16"/>
    <mergeCell ref="A5:P6"/>
    <mergeCell ref="C8:I8"/>
    <mergeCell ref="C9:I9"/>
    <mergeCell ref="C10:I10"/>
    <mergeCell ref="L1:M4"/>
    <mergeCell ref="N1:O4"/>
  </mergeCells>
  <printOptions horizontalCentered="1" verticalCentered="1"/>
  <pageMargins left="0" right="0" top="0.3937007874015748" bottom="0.7874015748031497" header="0.11811023622047245" footer="0.11811023622047245"/>
  <pageSetup firstPageNumber="1" useFirstPageNumber="1" fitToHeight="1" fitToWidth="1" horizontalDpi="600" verticalDpi="6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Daria Lisiecka</dc:creator>
  <cp:keywords/>
  <dc:description/>
  <cp:lastModifiedBy>Justyna Rosłoniec</cp:lastModifiedBy>
  <cp:lastPrinted>2023-01-12T11:37:54Z</cp:lastPrinted>
  <dcterms:created xsi:type="dcterms:W3CDTF">2010-01-12T07:53:14Z</dcterms:created>
  <dcterms:modified xsi:type="dcterms:W3CDTF">2023-10-10T11:15:22Z</dcterms:modified>
  <cp:category/>
  <cp:version/>
  <cp:contentType/>
  <cp:contentStatus/>
  <cp:revision>72</cp:revision>
</cp:coreProperties>
</file>